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ToddJackson\2026\Web Updates\Jada\Apr 30\"/>
    </mc:Choice>
  </mc:AlternateContent>
  <xr:revisionPtr revIDLastSave="0" documentId="13_ncr:1_{83920607-377F-4430-92B7-964A3A9CF877}" xr6:coauthVersionLast="47" xr6:coauthVersionMax="47" xr10:uidLastSave="{00000000-0000-0000-0000-000000000000}"/>
  <bookViews>
    <workbookView xWindow="2010" yWindow="228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I53" i="1" s="1"/>
  <c r="I25" i="1"/>
  <c r="I27" i="1"/>
  <c r="I30" i="1"/>
  <c r="I31" i="1"/>
  <c r="I32" i="1"/>
  <c r="I36" i="1"/>
  <c r="I37" i="1"/>
  <c r="I38" i="1"/>
  <c r="I39" i="1"/>
  <c r="I46" i="1"/>
  <c r="I47" i="1"/>
  <c r="I48" i="1"/>
  <c r="I6" i="1"/>
  <c r="I7" i="1"/>
  <c r="I8" i="1"/>
  <c r="I9" i="1"/>
  <c r="I10" i="1"/>
  <c r="I13" i="1"/>
  <c r="I15" i="1"/>
  <c r="I4" i="1"/>
  <c r="C49" i="1"/>
  <c r="E49" i="1" s="1"/>
  <c r="G45" i="1"/>
  <c r="I45" i="1" s="1"/>
  <c r="C28" i="1"/>
  <c r="G28" i="1" s="1"/>
  <c r="I28" i="1" s="1"/>
  <c r="C41" i="1"/>
  <c r="D54" i="1"/>
  <c r="G23" i="1"/>
  <c r="I23" i="1" s="1"/>
  <c r="G24" i="1"/>
  <c r="G25" i="1"/>
  <c r="G26" i="1"/>
  <c r="I26" i="1" s="1"/>
  <c r="G27" i="1"/>
  <c r="G30" i="1"/>
  <c r="G31" i="1"/>
  <c r="G32" i="1"/>
  <c r="G33" i="1"/>
  <c r="I33" i="1" s="1"/>
  <c r="G34" i="1"/>
  <c r="I34" i="1" s="1"/>
  <c r="G35" i="1"/>
  <c r="I35" i="1" s="1"/>
  <c r="G36" i="1"/>
  <c r="G37" i="1"/>
  <c r="G38" i="1"/>
  <c r="G39" i="1"/>
  <c r="G40" i="1"/>
  <c r="I40" i="1" s="1"/>
  <c r="G42" i="1"/>
  <c r="I42" i="1" s="1"/>
  <c r="G43" i="1"/>
  <c r="I43" i="1" s="1"/>
  <c r="G44" i="1"/>
  <c r="I44" i="1" s="1"/>
  <c r="G46" i="1"/>
  <c r="G47" i="1"/>
  <c r="G48" i="1"/>
  <c r="G50" i="1"/>
  <c r="I50" i="1" s="1"/>
  <c r="G51" i="1"/>
  <c r="I51" i="1" s="1"/>
  <c r="G52" i="1"/>
  <c r="I52" i="1" s="1"/>
  <c r="G22" i="1"/>
  <c r="I22" i="1" s="1"/>
  <c r="G5" i="1"/>
  <c r="I5" i="1" s="1"/>
  <c r="G7" i="1"/>
  <c r="G9" i="1"/>
  <c r="G10" i="1"/>
  <c r="G11" i="1"/>
  <c r="G12" i="1"/>
  <c r="I12" i="1" s="1"/>
  <c r="G13" i="1"/>
  <c r="G15" i="1"/>
  <c r="G16" i="1"/>
  <c r="I16" i="1" s="1"/>
  <c r="G18" i="1"/>
  <c r="I18" i="1" s="1"/>
  <c r="G4" i="1"/>
  <c r="G17" i="1"/>
  <c r="C19" i="1"/>
  <c r="C54" i="1" l="1"/>
  <c r="C56" i="1" s="1"/>
  <c r="E54" i="1"/>
  <c r="G29" i="1"/>
  <c r="I29" i="1" s="1"/>
  <c r="G49" i="1"/>
  <c r="I49" i="1" s="1"/>
  <c r="G41" i="1"/>
  <c r="I41" i="1" s="1"/>
  <c r="G14" i="1"/>
  <c r="I14" i="1" s="1"/>
  <c r="G54" i="1" l="1"/>
  <c r="I54" i="1"/>
  <c r="E8" i="1"/>
  <c r="G8" i="1" s="1"/>
  <c r="E6" i="1" l="1"/>
  <c r="G6" i="1" l="1"/>
  <c r="E19" i="1"/>
  <c r="G19" i="1" l="1"/>
  <c r="I19" i="1" s="1"/>
  <c r="E56" i="1"/>
  <c r="G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Anderson</author>
  </authors>
  <commentList>
    <comment ref="E8" authorId="0" shapeId="0" xr:uid="{E3582F8D-8030-4DB3-8A06-48A309187274}">
      <text>
        <r>
          <rPr>
            <b/>
            <sz val="9"/>
            <color indexed="81"/>
            <rFont val="Tahoma"/>
            <charset val="1"/>
          </rPr>
          <t>David Anderson:</t>
        </r>
        <r>
          <rPr>
            <sz val="9"/>
            <color indexed="81"/>
            <rFont val="Tahoma"/>
            <charset val="1"/>
          </rPr>
          <t xml:space="preserve">
raised by $100
</t>
        </r>
      </text>
    </comment>
    <comment ref="E9" authorId="0" shapeId="0" xr:uid="{130F7030-63D3-4027-A09C-241467D42029}">
      <text>
        <r>
          <rPr>
            <b/>
            <sz val="9"/>
            <color indexed="81"/>
            <rFont val="Tahoma"/>
            <charset val="1"/>
          </rPr>
          <t>David Anderson:</t>
        </r>
        <r>
          <rPr>
            <sz val="9"/>
            <color indexed="81"/>
            <rFont val="Tahoma"/>
            <charset val="1"/>
          </rPr>
          <t xml:space="preserve">
add $100/sign</t>
        </r>
      </text>
    </comment>
    <comment ref="E10" authorId="0" shapeId="0" xr:uid="{796856C9-2490-430A-B5BE-FE543FAC5ED4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Halftime
</t>
        </r>
      </text>
    </comment>
    <comment ref="E14" authorId="0" shapeId="0" xr:uid="{D13B29A0-4CD3-4543-80B9-5A86ABE0AD53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increased handle by $100,000
</t>
        </r>
      </text>
    </comment>
    <comment ref="E15" authorId="0" shapeId="0" xr:uid="{6303AEA6-FE02-43EE-A44E-B489BA0F92BF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assumed we would sell 1000 more programs</t>
        </r>
      </text>
    </comment>
    <comment ref="E16" authorId="0" shapeId="0" xr:uid="{9F2B7DE9-3885-443D-B383-4CADC684C383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38 races @ $1500/each
</t>
        </r>
      </text>
    </comment>
    <comment ref="E18" authorId="0" shapeId="0" xr:uid="{3DE8724A-6DB6-432D-928A-D66B6F66F463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Halftime
</t>
        </r>
      </text>
    </comment>
    <comment ref="E26" authorId="0" shapeId="0" xr:uid="{15E7621B-0311-425C-8504-50D2B4D252B5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design program
</t>
        </r>
      </text>
    </comment>
    <comment ref="E28" authorId="0" shapeId="0" xr:uid="{EF813557-EBFE-4574-9048-B68DB9A82398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winners coats
</t>
        </r>
      </text>
    </comment>
    <comment ref="E33" authorId="0" shapeId="0" xr:uid="{A96DF43C-9034-4652-889F-47980BE7B88B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includes BoD insurance</t>
        </r>
      </text>
    </comment>
    <comment ref="E39" authorId="0" shapeId="0" xr:uid="{18D3F3EA-E140-4F69-9949-2F72F95DD942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assume we'll need more tellers
</t>
        </r>
      </text>
    </comment>
    <comment ref="E44" authorId="0" shapeId="0" xr:uid="{A2EFFA8F-142D-435F-B8C7-472A3C91AEEE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getting rid of phone
</t>
        </r>
      </text>
    </comment>
    <comment ref="E47" authorId="0" shapeId="0" xr:uid="{2EA08A2B-2576-4CFE-8042-44563AC68A7E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save on snapper
</t>
        </r>
      </text>
    </comment>
    <comment ref="E50" authorId="0" shapeId="0" xr:uid="{49621563-F80E-4CDA-9164-7BEEE8E15403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 shapeId="0" xr:uid="{5D55E500-182B-4F0E-A633-4602245669A5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should be lower. Not paying everyone's taxes
</t>
        </r>
      </text>
    </comment>
    <comment ref="E52" authorId="0" shapeId="0" xr:uid="{E5FAE2E0-366C-4385-A0BD-A27B25B9E875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added for more horses, manure removal
</t>
        </r>
      </text>
    </comment>
    <comment ref="E53" authorId="0" shapeId="0" xr:uid="{E96FAD82-A3DF-4B90-AF3D-2E903F654F93}">
      <text>
        <r>
          <rPr>
            <b/>
            <sz val="9"/>
            <color indexed="81"/>
            <rFont val="Tahoma"/>
            <family val="2"/>
          </rPr>
          <t>David Anderson:</t>
        </r>
        <r>
          <rPr>
            <sz val="9"/>
            <color indexed="81"/>
            <rFont val="Tahoma"/>
            <family val="2"/>
          </rPr>
          <t xml:space="preserve">
ask tractor driver to be independent contractor
</t>
        </r>
      </text>
    </comment>
  </commentList>
</comments>
</file>

<file path=xl/sharedStrings.xml><?xml version="1.0" encoding="utf-8"?>
<sst xmlns="http://schemas.openxmlformats.org/spreadsheetml/2006/main" count="73" uniqueCount="71">
  <si>
    <t>Great Falls Turf Club</t>
  </si>
  <si>
    <t>Futurity Entry Fee</t>
  </si>
  <si>
    <t>Donation</t>
  </si>
  <si>
    <t>Hats and Shirts</t>
  </si>
  <si>
    <t>MBOHR</t>
  </si>
  <si>
    <t>Misc Income</t>
  </si>
  <si>
    <t>Program Sales</t>
  </si>
  <si>
    <t>Race Sponsorship</t>
  </si>
  <si>
    <t>Interest charge</t>
  </si>
  <si>
    <t>Meals and entertainment</t>
  </si>
  <si>
    <t>Accounting</t>
  </si>
  <si>
    <t>Advertising</t>
  </si>
  <si>
    <t>Equipment rental</t>
  </si>
  <si>
    <t>Feature race costs</t>
  </si>
  <si>
    <t>Fees</t>
  </si>
  <si>
    <t>Licenses and permits</t>
  </si>
  <si>
    <t>Motel rooms</t>
  </si>
  <si>
    <t>1% to MBOHR</t>
  </si>
  <si>
    <t>Tote Board</t>
  </si>
  <si>
    <t>Parimutuel staff (including tellers)</t>
  </si>
  <si>
    <t>Postage</t>
  </si>
  <si>
    <t>Equibase</t>
  </si>
  <si>
    <t>Internet and phones</t>
  </si>
  <si>
    <t>Purses</t>
  </si>
  <si>
    <t>Supplies</t>
  </si>
  <si>
    <t>Race Office Staff</t>
  </si>
  <si>
    <t>Race Staff</t>
  </si>
  <si>
    <t>Security</t>
  </si>
  <si>
    <t>Taxes</t>
  </si>
  <si>
    <t>Track Maintenance</t>
  </si>
  <si>
    <t>Track Maintenance Staff</t>
  </si>
  <si>
    <t>Contract Income (County)</t>
  </si>
  <si>
    <t>General Seating</t>
  </si>
  <si>
    <t>Reserved seating</t>
  </si>
  <si>
    <t>Program Ad Sales</t>
  </si>
  <si>
    <t>Track signage sales</t>
  </si>
  <si>
    <t>Parimutuels (21% of gross) - includes exotic withheld</t>
  </si>
  <si>
    <t>Day Sponsor</t>
  </si>
  <si>
    <t>Video rights</t>
  </si>
  <si>
    <t>2025 total loss</t>
  </si>
  <si>
    <t>DIFFERENCE</t>
  </si>
  <si>
    <t>Awards</t>
  </si>
  <si>
    <t>Insurance</t>
  </si>
  <si>
    <t>Printing - forms, tickets and programs</t>
  </si>
  <si>
    <t>Racing operations</t>
  </si>
  <si>
    <t>NET</t>
  </si>
  <si>
    <t>NOTES</t>
  </si>
  <si>
    <t>INCOME</t>
  </si>
  <si>
    <t>EXPENSE</t>
  </si>
  <si>
    <t>TOTAL INCOME</t>
  </si>
  <si>
    <t>TOTAL EXPENSE</t>
  </si>
  <si>
    <t>Added $100/sign</t>
  </si>
  <si>
    <t>Halftime</t>
  </si>
  <si>
    <t>Increase handle by $100,000</t>
  </si>
  <si>
    <t>Assume 1000 more sold programs</t>
  </si>
  <si>
    <t>Assume more tellers needed</t>
  </si>
  <si>
    <t>Savings on Snapper</t>
  </si>
  <si>
    <t>Should be lower. Not paying everyone's taxes</t>
  </si>
  <si>
    <t>2026 Budget</t>
  </si>
  <si>
    <t>% DIFF</t>
  </si>
  <si>
    <t>Admissions and program sales expense</t>
  </si>
  <si>
    <t>Equipment repairs and maintenance</t>
  </si>
  <si>
    <t>Office expense</t>
  </si>
  <si>
    <t>Assume 7500 entries @ $5/each</t>
  </si>
  <si>
    <t>Includes 47,500 and 40k less expected for 26</t>
  </si>
  <si>
    <t>Line of credit interest (Adjusted off)</t>
  </si>
  <si>
    <t>Worst case scenerio</t>
  </si>
  <si>
    <t>Raised by $50/each</t>
  </si>
  <si>
    <t>Gtt rid of phone</t>
  </si>
  <si>
    <t>Bank Fees / debt</t>
  </si>
  <si>
    <t>42 races @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</si>
</sst>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A20000"/>
      <name val="Arial"/>
      <family val="2"/>
    </font>
    <font>
      <b/>
      <sz val="12"/>
      <color theme="1"/>
      <name val="Arial"/>
      <family val="2"/>
    </font>
    <font>
      <b/>
      <sz val="12"/>
      <color rgb="FFA2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44" fontId="0" fillId="0" borderId="0" xfId="1" applyFont="1"/>
    <xf numFmtId="0" fontId="6" fillId="0" borderId="0" xfId="0" applyFont="1"/>
    <xf numFmtId="0" fontId="8" fillId="0" borderId="0" xfId="0" applyFont="1"/>
    <xf numFmtId="0" fontId="7" fillId="2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2" fontId="6" fillId="0" borderId="1" xfId="1" applyNumberFormat="1" applyFont="1" applyBorder="1"/>
    <xf numFmtId="9" fontId="6" fillId="0" borderId="1" xfId="2" applyFont="1" applyBorder="1"/>
    <xf numFmtId="2" fontId="6" fillId="2" borderId="1" xfId="1" applyNumberFormat="1" applyFont="1" applyFill="1" applyBorder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1" applyNumberFormat="1" applyFont="1" applyBorder="1"/>
    <xf numFmtId="4" fontId="7" fillId="0" borderId="1" xfId="0" applyNumberFormat="1" applyFont="1" applyBorder="1"/>
    <xf numFmtId="9" fontId="7" fillId="0" borderId="1" xfId="2" applyFont="1" applyBorder="1"/>
    <xf numFmtId="4" fontId="10" fillId="0" borderId="1" xfId="0" applyNumberFormat="1" applyFont="1" applyBorder="1"/>
    <xf numFmtId="9" fontId="10" fillId="0" borderId="1" xfId="2" applyFont="1" applyBorder="1"/>
    <xf numFmtId="0" fontId="11" fillId="0" borderId="1" xfId="0" applyFont="1" applyBorder="1"/>
    <xf numFmtId="44" fontId="11" fillId="0" borderId="1" xfId="1" applyFont="1" applyBorder="1"/>
    <xf numFmtId="2" fontId="11" fillId="0" borderId="1" xfId="1" applyNumberFormat="1" applyFont="1" applyBorder="1"/>
    <xf numFmtId="9" fontId="11" fillId="0" borderId="1" xfId="2" applyFont="1" applyBorder="1"/>
    <xf numFmtId="2" fontId="7" fillId="0" borderId="1" xfId="0" applyNumberFormat="1" applyFont="1" applyBorder="1"/>
    <xf numFmtId="4" fontId="10" fillId="0" borderId="1" xfId="1" applyNumberFormat="1" applyFont="1" applyBorder="1"/>
    <xf numFmtId="44" fontId="12" fillId="0" borderId="1" xfId="1" applyFont="1" applyBorder="1"/>
    <xf numFmtId="9" fontId="12" fillId="0" borderId="1" xfId="2" applyFont="1" applyBorder="1"/>
    <xf numFmtId="44" fontId="7" fillId="0" borderId="1" xfId="1" applyFont="1" applyBorder="1"/>
    <xf numFmtId="44" fontId="10" fillId="0" borderId="1" xfId="1" applyFont="1" applyBorder="1"/>
    <xf numFmtId="44" fontId="13" fillId="0" borderId="1" xfId="1" applyFont="1" applyBorder="1"/>
    <xf numFmtId="44" fontId="7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A63" zoomScaleNormal="100" workbookViewId="0">
      <selection activeCell="M10" sqref="M10"/>
    </sheetView>
  </sheetViews>
  <sheetFormatPr defaultRowHeight="15" x14ac:dyDescent="0.25"/>
  <cols>
    <col min="1" max="1" width="54.5703125" bestFit="1" customWidth="1"/>
    <col min="2" max="2" width="3.28515625" customWidth="1"/>
    <col min="3" max="3" width="15.5703125" style="1" bestFit="1" customWidth="1"/>
    <col min="4" max="4" width="2.28515625" style="1" customWidth="1"/>
    <col min="5" max="5" width="16.28515625" bestFit="1" customWidth="1"/>
    <col min="6" max="6" width="3.5703125" customWidth="1"/>
    <col min="7" max="7" width="15.28515625" customWidth="1"/>
    <col min="8" max="8" width="3.140625" customWidth="1"/>
    <col min="9" max="9" width="8.85546875" bestFit="1" customWidth="1"/>
    <col min="10" max="10" width="3.140625" customWidth="1"/>
    <col min="11" max="11" width="47.28515625" bestFit="1" customWidth="1"/>
  </cols>
  <sheetData>
    <row r="1" spans="1:17" ht="23.25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3"/>
      <c r="M1" s="3"/>
      <c r="N1" s="3"/>
      <c r="O1" s="3"/>
      <c r="P1" s="3"/>
      <c r="Q1" s="3"/>
    </row>
    <row r="2" spans="1:17" s="13" customFormat="1" ht="15.75" x14ac:dyDescent="0.25">
      <c r="A2" s="11" t="s">
        <v>58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  <c r="Q2" s="12"/>
    </row>
    <row r="3" spans="1:17" s="13" customFormat="1" ht="15.75" x14ac:dyDescent="0.25">
      <c r="A3" s="4" t="s">
        <v>47</v>
      </c>
      <c r="B3" s="5"/>
      <c r="C3" s="14">
        <v>2025</v>
      </c>
      <c r="D3" s="15"/>
      <c r="E3" s="14">
        <v>2026</v>
      </c>
      <c r="F3" s="5"/>
      <c r="G3" s="4" t="s">
        <v>40</v>
      </c>
      <c r="H3" s="5"/>
      <c r="I3" s="4" t="s">
        <v>59</v>
      </c>
      <c r="J3" s="5"/>
      <c r="K3" s="4" t="s">
        <v>46</v>
      </c>
      <c r="L3" s="12"/>
      <c r="M3" s="12"/>
      <c r="N3" s="12"/>
      <c r="O3" s="12"/>
      <c r="P3" s="12"/>
      <c r="Q3" s="12"/>
    </row>
    <row r="4" spans="1:17" s="13" customFormat="1" ht="15.75" x14ac:dyDescent="0.25">
      <c r="A4" s="5" t="s">
        <v>31</v>
      </c>
      <c r="B4" s="5"/>
      <c r="C4" s="16">
        <v>75000</v>
      </c>
      <c r="D4" s="16"/>
      <c r="E4" s="16">
        <v>75000</v>
      </c>
      <c r="F4" s="5"/>
      <c r="G4" s="17">
        <f>E4-C4</f>
        <v>0</v>
      </c>
      <c r="H4" s="17"/>
      <c r="I4" s="18">
        <f>G4/C4</f>
        <v>0</v>
      </c>
      <c r="J4" s="5"/>
      <c r="K4" s="5"/>
      <c r="L4" s="12"/>
      <c r="M4" s="12"/>
      <c r="N4" s="12"/>
      <c r="O4" s="12"/>
      <c r="P4" s="12"/>
      <c r="Q4" s="12"/>
    </row>
    <row r="5" spans="1:17" s="13" customFormat="1" ht="15.75" x14ac:dyDescent="0.25">
      <c r="A5" s="5" t="s">
        <v>1</v>
      </c>
      <c r="B5" s="5"/>
      <c r="C5" s="16">
        <v>0</v>
      </c>
      <c r="D5" s="16"/>
      <c r="E5" s="16">
        <v>0</v>
      </c>
      <c r="F5" s="5"/>
      <c r="G5" s="17">
        <f t="shared" ref="G5:G18" si="0">E5-C5</f>
        <v>0</v>
      </c>
      <c r="H5" s="17"/>
      <c r="I5" s="18" t="e">
        <f t="shared" ref="I5:I54" si="1">G5/C5</f>
        <v>#DIV/0!</v>
      </c>
      <c r="J5" s="5"/>
      <c r="K5" s="5"/>
      <c r="L5" s="12"/>
      <c r="M5" s="12"/>
      <c r="N5" s="12"/>
      <c r="O5" s="12"/>
      <c r="P5" s="12"/>
      <c r="Q5" s="12"/>
    </row>
    <row r="6" spans="1:17" s="13" customFormat="1" ht="15.75" x14ac:dyDescent="0.25">
      <c r="A6" s="5" t="s">
        <v>32</v>
      </c>
      <c r="B6" s="5"/>
      <c r="C6" s="16">
        <v>26256.9</v>
      </c>
      <c r="D6" s="16"/>
      <c r="E6" s="16">
        <f>7500*5</f>
        <v>37500</v>
      </c>
      <c r="F6" s="5"/>
      <c r="G6" s="17">
        <f t="shared" si="0"/>
        <v>11243.099999999999</v>
      </c>
      <c r="H6" s="17"/>
      <c r="I6" s="18">
        <f t="shared" si="1"/>
        <v>0.4281960170469476</v>
      </c>
      <c r="J6" s="5"/>
      <c r="K6" s="5" t="s">
        <v>63</v>
      </c>
      <c r="L6" s="12"/>
      <c r="M6" s="12"/>
      <c r="N6" s="12"/>
      <c r="O6" s="12"/>
      <c r="P6" s="12"/>
      <c r="Q6" s="12"/>
    </row>
    <row r="7" spans="1:17" s="13" customFormat="1" ht="15.75" x14ac:dyDescent="0.25">
      <c r="A7" s="5" t="s">
        <v>33</v>
      </c>
      <c r="B7" s="5"/>
      <c r="C7" s="16">
        <v>25110</v>
      </c>
      <c r="D7" s="16"/>
      <c r="E7" s="16">
        <v>25110</v>
      </c>
      <c r="F7" s="5"/>
      <c r="G7" s="17">
        <f t="shared" si="0"/>
        <v>0</v>
      </c>
      <c r="H7" s="17"/>
      <c r="I7" s="18">
        <f t="shared" si="1"/>
        <v>0</v>
      </c>
      <c r="J7" s="5"/>
      <c r="K7" s="5"/>
      <c r="L7" s="12"/>
      <c r="M7" s="12"/>
      <c r="N7" s="12"/>
      <c r="O7" s="12"/>
      <c r="P7" s="12"/>
      <c r="Q7" s="12"/>
    </row>
    <row r="8" spans="1:17" s="13" customFormat="1" ht="15.75" x14ac:dyDescent="0.25">
      <c r="A8" s="5" t="s">
        <v>34</v>
      </c>
      <c r="B8" s="5"/>
      <c r="C8" s="16">
        <v>10330</v>
      </c>
      <c r="D8" s="16"/>
      <c r="E8" s="16">
        <f>10330+2500</f>
        <v>12830</v>
      </c>
      <c r="F8" s="5"/>
      <c r="G8" s="17">
        <f t="shared" si="0"/>
        <v>2500</v>
      </c>
      <c r="H8" s="17"/>
      <c r="I8" s="18">
        <f t="shared" si="1"/>
        <v>0.2420135527589545</v>
      </c>
      <c r="J8" s="5"/>
      <c r="K8" s="5" t="s">
        <v>67</v>
      </c>
      <c r="L8" s="12"/>
      <c r="M8" s="12"/>
      <c r="N8" s="12"/>
      <c r="O8" s="12"/>
      <c r="P8" s="12"/>
      <c r="Q8" s="12"/>
    </row>
    <row r="9" spans="1:17" s="13" customFormat="1" ht="15.75" x14ac:dyDescent="0.25">
      <c r="A9" s="5" t="s">
        <v>35</v>
      </c>
      <c r="B9" s="5"/>
      <c r="C9" s="16">
        <v>3600</v>
      </c>
      <c r="D9" s="16"/>
      <c r="E9" s="16">
        <v>5200</v>
      </c>
      <c r="F9" s="5"/>
      <c r="G9" s="17">
        <f t="shared" si="0"/>
        <v>1600</v>
      </c>
      <c r="H9" s="17"/>
      <c r="I9" s="18">
        <f t="shared" si="1"/>
        <v>0.44444444444444442</v>
      </c>
      <c r="J9" s="5"/>
      <c r="K9" s="5" t="s">
        <v>51</v>
      </c>
      <c r="L9" s="12"/>
      <c r="M9" s="12"/>
      <c r="N9" s="12"/>
      <c r="O9" s="12"/>
      <c r="P9" s="12"/>
      <c r="Q9" s="12"/>
    </row>
    <row r="10" spans="1:17" s="13" customFormat="1" ht="15.75" x14ac:dyDescent="0.25">
      <c r="A10" s="5" t="s">
        <v>2</v>
      </c>
      <c r="B10" s="5"/>
      <c r="C10" s="16">
        <v>8000</v>
      </c>
      <c r="D10" s="16"/>
      <c r="E10" s="16">
        <v>2000</v>
      </c>
      <c r="F10" s="5"/>
      <c r="G10" s="19">
        <f t="shared" si="0"/>
        <v>-6000</v>
      </c>
      <c r="H10" s="17"/>
      <c r="I10" s="20">
        <f t="shared" si="1"/>
        <v>-0.75</v>
      </c>
      <c r="J10" s="5"/>
      <c r="K10" s="5" t="s">
        <v>52</v>
      </c>
      <c r="L10" s="12"/>
      <c r="M10" s="12"/>
      <c r="N10" s="12"/>
      <c r="O10" s="12"/>
      <c r="P10" s="12"/>
      <c r="Q10" s="12"/>
    </row>
    <row r="11" spans="1:17" s="13" customFormat="1" ht="15.75" x14ac:dyDescent="0.25">
      <c r="A11" s="5" t="s">
        <v>3</v>
      </c>
      <c r="B11" s="5"/>
      <c r="C11" s="16">
        <v>0</v>
      </c>
      <c r="D11" s="16"/>
      <c r="E11" s="16">
        <v>0</v>
      </c>
      <c r="F11" s="5"/>
      <c r="G11" s="17">
        <f t="shared" si="0"/>
        <v>0</v>
      </c>
      <c r="H11" s="17"/>
      <c r="I11" s="18">
        <v>0</v>
      </c>
      <c r="J11" s="5"/>
      <c r="K11" s="5"/>
      <c r="L11" s="12"/>
      <c r="M11" s="12"/>
      <c r="N11" s="12"/>
      <c r="O11" s="12"/>
      <c r="P11" s="12"/>
      <c r="Q11" s="12"/>
    </row>
    <row r="12" spans="1:17" s="13" customFormat="1" ht="15.75" x14ac:dyDescent="0.25">
      <c r="A12" s="5" t="s">
        <v>4</v>
      </c>
      <c r="B12" s="5"/>
      <c r="C12" s="16">
        <v>317500</v>
      </c>
      <c r="D12" s="16"/>
      <c r="E12" s="16">
        <v>250000</v>
      </c>
      <c r="F12" s="5"/>
      <c r="G12" s="19">
        <f t="shared" si="0"/>
        <v>-67500</v>
      </c>
      <c r="H12" s="17"/>
      <c r="I12" s="20">
        <f t="shared" si="1"/>
        <v>-0.2125984251968504</v>
      </c>
      <c r="J12" s="5"/>
      <c r="K12" s="5" t="s">
        <v>64</v>
      </c>
      <c r="L12" s="12"/>
      <c r="M12" s="12"/>
      <c r="N12" s="12"/>
      <c r="O12" s="12"/>
      <c r="P12" s="12"/>
      <c r="Q12" s="12"/>
    </row>
    <row r="13" spans="1:17" s="13" customFormat="1" ht="15.75" x14ac:dyDescent="0.25">
      <c r="A13" s="5" t="s">
        <v>5</v>
      </c>
      <c r="B13" s="5"/>
      <c r="C13" s="16">
        <v>6327</v>
      </c>
      <c r="D13" s="16"/>
      <c r="E13" s="16">
        <v>0</v>
      </c>
      <c r="F13" s="5"/>
      <c r="G13" s="19">
        <f t="shared" si="0"/>
        <v>-6327</v>
      </c>
      <c r="H13" s="17"/>
      <c r="I13" s="20">
        <f t="shared" si="1"/>
        <v>-1</v>
      </c>
      <c r="J13" s="5"/>
      <c r="K13" s="5"/>
      <c r="L13" s="12"/>
      <c r="M13" s="12"/>
      <c r="N13" s="12"/>
      <c r="O13" s="12"/>
      <c r="P13" s="12"/>
      <c r="Q13" s="12"/>
    </row>
    <row r="14" spans="1:17" s="13" customFormat="1" ht="15.75" x14ac:dyDescent="0.25">
      <c r="A14" s="5" t="s">
        <v>36</v>
      </c>
      <c r="B14" s="5"/>
      <c r="C14" s="16">
        <v>105209.21</v>
      </c>
      <c r="D14" s="16"/>
      <c r="E14" s="16">
        <v>108150</v>
      </c>
      <c r="F14" s="5"/>
      <c r="G14" s="17">
        <f t="shared" si="0"/>
        <v>2940.7899999999936</v>
      </c>
      <c r="H14" s="17"/>
      <c r="I14" s="18">
        <f t="shared" si="1"/>
        <v>2.7951830452866182E-2</v>
      </c>
      <c r="J14" s="5"/>
      <c r="K14" s="5" t="s">
        <v>53</v>
      </c>
      <c r="L14" s="12"/>
      <c r="M14" s="12"/>
      <c r="N14" s="12"/>
      <c r="O14" s="12"/>
      <c r="P14" s="12"/>
      <c r="Q14" s="12"/>
    </row>
    <row r="15" spans="1:17" s="13" customFormat="1" ht="15.75" x14ac:dyDescent="0.25">
      <c r="A15" s="5" t="s">
        <v>6</v>
      </c>
      <c r="B15" s="5"/>
      <c r="C15" s="16">
        <v>16514</v>
      </c>
      <c r="D15" s="16"/>
      <c r="E15" s="16">
        <v>21500</v>
      </c>
      <c r="F15" s="5"/>
      <c r="G15" s="17">
        <f t="shared" si="0"/>
        <v>4986</v>
      </c>
      <c r="H15" s="17"/>
      <c r="I15" s="18">
        <f t="shared" si="1"/>
        <v>0.30192563885188323</v>
      </c>
      <c r="J15" s="5"/>
      <c r="K15" s="5" t="s">
        <v>54</v>
      </c>
      <c r="L15" s="12"/>
      <c r="M15" s="12"/>
      <c r="N15" s="12"/>
      <c r="O15" s="12"/>
      <c r="P15" s="12"/>
      <c r="Q15" s="12"/>
    </row>
    <row r="16" spans="1:17" s="13" customFormat="1" ht="15.75" x14ac:dyDescent="0.25">
      <c r="A16" s="5" t="s">
        <v>7</v>
      </c>
      <c r="B16" s="5"/>
      <c r="C16" s="16">
        <v>23200</v>
      </c>
      <c r="D16" s="16"/>
      <c r="E16" s="16">
        <v>33600</v>
      </c>
      <c r="F16" s="5"/>
      <c r="G16" s="17">
        <f t="shared" si="0"/>
        <v>10400</v>
      </c>
      <c r="H16" s="17"/>
      <c r="I16" s="18">
        <f t="shared" si="1"/>
        <v>0.44827586206896552</v>
      </c>
      <c r="J16" s="5"/>
      <c r="K16" s="5" t="s">
        <v>70</v>
      </c>
      <c r="L16" s="12"/>
      <c r="M16" s="12"/>
      <c r="N16" s="12"/>
      <c r="O16" s="12"/>
      <c r="P16" s="12"/>
      <c r="Q16" s="12"/>
    </row>
    <row r="17" spans="1:17" s="13" customFormat="1" ht="15.75" x14ac:dyDescent="0.25">
      <c r="A17" s="5" t="s">
        <v>37</v>
      </c>
      <c r="B17" s="5"/>
      <c r="C17" s="16">
        <v>0</v>
      </c>
      <c r="D17" s="16"/>
      <c r="E17" s="16">
        <v>0</v>
      </c>
      <c r="F17" s="5"/>
      <c r="G17" s="17">
        <f t="shared" si="0"/>
        <v>0</v>
      </c>
      <c r="H17" s="17"/>
      <c r="I17" s="18">
        <v>0</v>
      </c>
      <c r="J17" s="5"/>
      <c r="K17" s="5"/>
      <c r="L17" s="12"/>
      <c r="M17" s="12"/>
      <c r="N17" s="12"/>
      <c r="O17" s="12"/>
      <c r="P17" s="12"/>
      <c r="Q17" s="12"/>
    </row>
    <row r="18" spans="1:17" s="13" customFormat="1" ht="15.75" x14ac:dyDescent="0.25">
      <c r="A18" s="5" t="s">
        <v>38</v>
      </c>
      <c r="B18" s="5"/>
      <c r="C18" s="16">
        <v>1300</v>
      </c>
      <c r="D18" s="16"/>
      <c r="E18" s="16">
        <v>3000</v>
      </c>
      <c r="F18" s="5"/>
      <c r="G18" s="16">
        <f t="shared" si="0"/>
        <v>1700</v>
      </c>
      <c r="H18" s="17"/>
      <c r="I18" s="18">
        <f t="shared" si="1"/>
        <v>1.3076923076923077</v>
      </c>
      <c r="J18" s="5"/>
      <c r="K18" s="5" t="s">
        <v>52</v>
      </c>
      <c r="L18" s="12"/>
      <c r="M18" s="12"/>
      <c r="N18" s="12"/>
      <c r="O18" s="12"/>
      <c r="P18" s="12"/>
      <c r="Q18" s="12"/>
    </row>
    <row r="19" spans="1:17" s="13" customFormat="1" ht="15.75" x14ac:dyDescent="0.25">
      <c r="A19" s="21" t="s">
        <v>49</v>
      </c>
      <c r="B19" s="21"/>
      <c r="C19" s="22">
        <f>SUM(C4:C18)</f>
        <v>618347.11</v>
      </c>
      <c r="D19" s="23"/>
      <c r="E19" s="22">
        <f>SUM(E4:E18)</f>
        <v>573890</v>
      </c>
      <c r="F19" s="21"/>
      <c r="G19" s="22">
        <f>E19-C19</f>
        <v>-44457.109999999986</v>
      </c>
      <c r="H19" s="22"/>
      <c r="I19" s="24">
        <f t="shared" si="1"/>
        <v>-7.1896689223630378E-2</v>
      </c>
      <c r="J19" s="5"/>
      <c r="K19" s="5"/>
      <c r="L19" s="12"/>
      <c r="M19" s="12"/>
      <c r="N19" s="12"/>
      <c r="O19" s="12"/>
      <c r="P19" s="12"/>
      <c r="Q19" s="12"/>
    </row>
    <row r="20" spans="1:17" x14ac:dyDescent="0.25">
      <c r="A20" s="6"/>
      <c r="B20" s="6"/>
      <c r="C20" s="7"/>
      <c r="D20" s="7"/>
      <c r="E20" s="7"/>
      <c r="F20" s="6"/>
      <c r="G20" s="6"/>
      <c r="H20" s="6"/>
      <c r="I20" s="8"/>
      <c r="J20" s="6"/>
      <c r="K20" s="6"/>
      <c r="L20" s="2"/>
      <c r="M20" s="2"/>
      <c r="N20" s="2"/>
      <c r="O20" s="2"/>
      <c r="P20" s="2"/>
      <c r="Q20" s="2"/>
    </row>
    <row r="21" spans="1:17" ht="15.75" x14ac:dyDescent="0.25">
      <c r="A21" s="4" t="s">
        <v>48</v>
      </c>
      <c r="B21" s="5"/>
      <c r="C21" s="9"/>
      <c r="D21" s="7"/>
      <c r="E21" s="9"/>
      <c r="F21" s="6"/>
      <c r="G21" s="9"/>
      <c r="H21" s="6"/>
      <c r="I21" s="9"/>
      <c r="J21" s="6"/>
      <c r="K21" s="9"/>
      <c r="L21" s="2"/>
      <c r="M21" s="2"/>
      <c r="N21" s="2"/>
      <c r="O21" s="2"/>
      <c r="P21" s="2"/>
      <c r="Q21" s="2"/>
    </row>
    <row r="22" spans="1:17" s="13" customFormat="1" ht="15.75" x14ac:dyDescent="0.25">
      <c r="A22" s="5" t="s">
        <v>8</v>
      </c>
      <c r="B22" s="5"/>
      <c r="C22" s="16">
        <v>28.74</v>
      </c>
      <c r="D22" s="16"/>
      <c r="E22" s="16">
        <v>0</v>
      </c>
      <c r="F22" s="5"/>
      <c r="G22" s="16">
        <f>E22-C22</f>
        <v>-28.74</v>
      </c>
      <c r="H22" s="25"/>
      <c r="I22" s="18">
        <f t="shared" si="1"/>
        <v>-1</v>
      </c>
      <c r="J22" s="5"/>
      <c r="K22" s="5" t="s">
        <v>65</v>
      </c>
      <c r="L22" s="12"/>
      <c r="M22" s="12"/>
      <c r="N22" s="12"/>
      <c r="O22" s="12"/>
      <c r="P22" s="12"/>
      <c r="Q22" s="12"/>
    </row>
    <row r="23" spans="1:17" s="13" customFormat="1" ht="15.75" x14ac:dyDescent="0.25">
      <c r="A23" s="5" t="s">
        <v>9</v>
      </c>
      <c r="B23" s="5"/>
      <c r="C23" s="16">
        <v>1585.17</v>
      </c>
      <c r="D23" s="16"/>
      <c r="E23" s="16">
        <v>2100</v>
      </c>
      <c r="F23" s="5"/>
      <c r="G23" s="16">
        <f t="shared" ref="G23:G52" si="2">E23-C23</f>
        <v>514.82999999999993</v>
      </c>
      <c r="H23" s="25"/>
      <c r="I23" s="18">
        <f t="shared" si="1"/>
        <v>0.3247790457805787</v>
      </c>
      <c r="J23" s="5"/>
      <c r="K23" s="5"/>
      <c r="L23" s="12"/>
      <c r="M23" s="12"/>
      <c r="N23" s="12"/>
      <c r="O23" s="12"/>
      <c r="P23" s="12"/>
      <c r="Q23" s="12"/>
    </row>
    <row r="24" spans="1:17" s="13" customFormat="1" ht="15.75" x14ac:dyDescent="0.25">
      <c r="A24" s="5" t="s">
        <v>61</v>
      </c>
      <c r="B24" s="5"/>
      <c r="C24" s="16">
        <v>0</v>
      </c>
      <c r="D24" s="16"/>
      <c r="E24" s="16">
        <v>5000</v>
      </c>
      <c r="F24" s="5"/>
      <c r="G24" s="16">
        <f t="shared" si="2"/>
        <v>5000</v>
      </c>
      <c r="H24" s="25"/>
      <c r="I24" s="18">
        <v>0</v>
      </c>
      <c r="J24" s="5"/>
      <c r="K24" s="5"/>
      <c r="L24" s="12"/>
      <c r="M24" s="12"/>
      <c r="N24" s="12"/>
      <c r="O24" s="12"/>
      <c r="P24" s="12"/>
      <c r="Q24" s="12"/>
    </row>
    <row r="25" spans="1:17" s="13" customFormat="1" ht="15.75" x14ac:dyDescent="0.25">
      <c r="A25" s="5" t="s">
        <v>10</v>
      </c>
      <c r="B25" s="5"/>
      <c r="C25" s="16">
        <v>2833.58</v>
      </c>
      <c r="D25" s="16"/>
      <c r="E25" s="16">
        <v>2833.58</v>
      </c>
      <c r="F25" s="5"/>
      <c r="G25" s="16">
        <f t="shared" si="2"/>
        <v>0</v>
      </c>
      <c r="H25" s="25"/>
      <c r="I25" s="18">
        <f t="shared" si="1"/>
        <v>0</v>
      </c>
      <c r="J25" s="5"/>
      <c r="K25" s="5"/>
      <c r="L25" s="12"/>
      <c r="M25" s="12"/>
      <c r="N25" s="12"/>
      <c r="O25" s="12"/>
      <c r="P25" s="12"/>
      <c r="Q25" s="12"/>
    </row>
    <row r="26" spans="1:17" s="13" customFormat="1" ht="15.75" x14ac:dyDescent="0.25">
      <c r="A26" s="5" t="s">
        <v>60</v>
      </c>
      <c r="B26" s="5"/>
      <c r="C26" s="16">
        <v>4826</v>
      </c>
      <c r="D26" s="16"/>
      <c r="E26" s="16">
        <v>4826</v>
      </c>
      <c r="F26" s="5"/>
      <c r="G26" s="26">
        <f t="shared" si="2"/>
        <v>0</v>
      </c>
      <c r="H26" s="25"/>
      <c r="I26" s="20">
        <f t="shared" si="1"/>
        <v>0</v>
      </c>
      <c r="J26" s="5"/>
      <c r="K26" s="5"/>
      <c r="L26" s="12"/>
      <c r="M26" s="12"/>
      <c r="N26" s="12"/>
      <c r="O26" s="12"/>
      <c r="P26" s="12"/>
      <c r="Q26" s="12"/>
    </row>
    <row r="27" spans="1:17" s="13" customFormat="1" ht="15.75" x14ac:dyDescent="0.25">
      <c r="A27" s="5" t="s">
        <v>11</v>
      </c>
      <c r="B27" s="5"/>
      <c r="C27" s="16">
        <v>11538.89</v>
      </c>
      <c r="D27" s="16"/>
      <c r="E27" s="16">
        <v>12500</v>
      </c>
      <c r="F27" s="5"/>
      <c r="G27" s="16">
        <f t="shared" si="2"/>
        <v>961.11000000000058</v>
      </c>
      <c r="H27" s="25"/>
      <c r="I27" s="18">
        <f t="shared" si="1"/>
        <v>8.3293107049291618E-2</v>
      </c>
      <c r="J27" s="5"/>
      <c r="K27" s="5"/>
      <c r="L27" s="12"/>
      <c r="M27" s="12"/>
      <c r="N27" s="12"/>
      <c r="O27" s="12"/>
      <c r="P27" s="12"/>
      <c r="Q27" s="12"/>
    </row>
    <row r="28" spans="1:17" s="13" customFormat="1" ht="15.75" x14ac:dyDescent="0.25">
      <c r="A28" s="5" t="s">
        <v>41</v>
      </c>
      <c r="B28" s="5"/>
      <c r="C28" s="16">
        <f>1978.56+3498</f>
        <v>5476.5599999999995</v>
      </c>
      <c r="D28" s="16"/>
      <c r="E28" s="16">
        <v>5000</v>
      </c>
      <c r="F28" s="5"/>
      <c r="G28" s="16">
        <f t="shared" si="2"/>
        <v>-476.55999999999949</v>
      </c>
      <c r="H28" s="25"/>
      <c r="I28" s="18">
        <f t="shared" si="1"/>
        <v>-8.7018128168047007E-2</v>
      </c>
      <c r="J28" s="5"/>
      <c r="K28" s="5"/>
      <c r="L28" s="12"/>
      <c r="M28" s="12"/>
      <c r="N28" s="12"/>
      <c r="O28" s="12"/>
      <c r="P28" s="12"/>
      <c r="Q28" s="12"/>
    </row>
    <row r="29" spans="1:17" s="13" customFormat="1" ht="15.75" x14ac:dyDescent="0.25">
      <c r="A29" s="5" t="s">
        <v>69</v>
      </c>
      <c r="B29" s="5"/>
      <c r="C29" s="16">
        <v>26695.040000000001</v>
      </c>
      <c r="D29" s="16"/>
      <c r="E29" s="16">
        <v>27484</v>
      </c>
      <c r="F29" s="5"/>
      <c r="G29" s="16">
        <f t="shared" si="2"/>
        <v>788.95999999999913</v>
      </c>
      <c r="H29" s="25"/>
      <c r="I29" s="18">
        <f t="shared" si="1"/>
        <v>2.9554553954592281E-2</v>
      </c>
      <c r="J29" s="5"/>
      <c r="K29" s="5"/>
      <c r="L29" s="12"/>
      <c r="M29" s="12"/>
      <c r="N29" s="12"/>
      <c r="O29" s="12"/>
      <c r="P29" s="12"/>
      <c r="Q29" s="12"/>
    </row>
    <row r="30" spans="1:17" s="13" customFormat="1" ht="15.75" x14ac:dyDescent="0.25">
      <c r="A30" s="5" t="s">
        <v>12</v>
      </c>
      <c r="B30" s="5"/>
      <c r="C30" s="16">
        <v>8483.85</v>
      </c>
      <c r="D30" s="16"/>
      <c r="E30" s="16">
        <v>9000</v>
      </c>
      <c r="F30" s="5"/>
      <c r="G30" s="16">
        <f t="shared" si="2"/>
        <v>516.14999999999964</v>
      </c>
      <c r="H30" s="25"/>
      <c r="I30" s="18">
        <f t="shared" si="1"/>
        <v>6.0839123746883737E-2</v>
      </c>
      <c r="J30" s="5"/>
      <c r="K30" s="5"/>
      <c r="L30" s="12"/>
      <c r="M30" s="12"/>
      <c r="N30" s="12"/>
      <c r="O30" s="12"/>
      <c r="P30" s="12"/>
      <c r="Q30" s="12"/>
    </row>
    <row r="31" spans="1:17" s="13" customFormat="1" ht="15.75" x14ac:dyDescent="0.25">
      <c r="A31" s="5" t="s">
        <v>13</v>
      </c>
      <c r="B31" s="5"/>
      <c r="C31" s="16">
        <v>10000</v>
      </c>
      <c r="D31" s="16"/>
      <c r="E31" s="16">
        <v>10000</v>
      </c>
      <c r="F31" s="5"/>
      <c r="G31" s="16">
        <f t="shared" si="2"/>
        <v>0</v>
      </c>
      <c r="H31" s="25"/>
      <c r="I31" s="18">
        <f t="shared" si="1"/>
        <v>0</v>
      </c>
      <c r="J31" s="5"/>
      <c r="K31" s="5"/>
      <c r="L31" s="12"/>
      <c r="M31" s="12"/>
      <c r="N31" s="12"/>
      <c r="O31" s="12"/>
      <c r="P31" s="12"/>
      <c r="Q31" s="12"/>
    </row>
    <row r="32" spans="1:17" s="13" customFormat="1" ht="15.75" x14ac:dyDescent="0.25">
      <c r="A32" s="5" t="s">
        <v>14</v>
      </c>
      <c r="B32" s="5"/>
      <c r="C32" s="16">
        <v>2242.5</v>
      </c>
      <c r="D32" s="16"/>
      <c r="E32" s="16">
        <v>2800</v>
      </c>
      <c r="F32" s="5"/>
      <c r="G32" s="16">
        <f t="shared" si="2"/>
        <v>557.5</v>
      </c>
      <c r="H32" s="25"/>
      <c r="I32" s="18">
        <f t="shared" si="1"/>
        <v>0.24860646599777034</v>
      </c>
      <c r="J32" s="5"/>
      <c r="K32" s="5"/>
      <c r="L32" s="12"/>
      <c r="M32" s="12"/>
      <c r="N32" s="12"/>
      <c r="O32" s="12"/>
      <c r="P32" s="12"/>
      <c r="Q32" s="12"/>
    </row>
    <row r="33" spans="1:17" s="13" customFormat="1" ht="15.75" x14ac:dyDescent="0.25">
      <c r="A33" s="5" t="s">
        <v>42</v>
      </c>
      <c r="B33" s="5"/>
      <c r="C33" s="16">
        <v>48105.68</v>
      </c>
      <c r="D33" s="16"/>
      <c r="E33" s="16">
        <v>52000</v>
      </c>
      <c r="F33" s="5"/>
      <c r="G33" s="16">
        <f t="shared" si="2"/>
        <v>3894.3199999999997</v>
      </c>
      <c r="H33" s="25"/>
      <c r="I33" s="18">
        <f t="shared" si="1"/>
        <v>8.0953434189060411E-2</v>
      </c>
      <c r="J33" s="5"/>
      <c r="K33" s="5"/>
      <c r="L33" s="12"/>
      <c r="M33" s="12"/>
      <c r="N33" s="12"/>
      <c r="O33" s="12"/>
      <c r="P33" s="12"/>
      <c r="Q33" s="12"/>
    </row>
    <row r="34" spans="1:17" s="13" customFormat="1" ht="15.75" x14ac:dyDescent="0.25">
      <c r="A34" s="5" t="s">
        <v>15</v>
      </c>
      <c r="B34" s="5"/>
      <c r="C34" s="16">
        <v>1130</v>
      </c>
      <c r="D34" s="16"/>
      <c r="E34" s="16">
        <v>1400</v>
      </c>
      <c r="F34" s="5"/>
      <c r="G34" s="16">
        <f t="shared" si="2"/>
        <v>270</v>
      </c>
      <c r="H34" s="25"/>
      <c r="I34" s="18">
        <f t="shared" si="1"/>
        <v>0.23893805309734514</v>
      </c>
      <c r="J34" s="5"/>
      <c r="K34" s="5"/>
      <c r="L34" s="12"/>
      <c r="M34" s="12"/>
      <c r="N34" s="12"/>
      <c r="O34" s="12"/>
      <c r="P34" s="12"/>
      <c r="Q34" s="12"/>
    </row>
    <row r="35" spans="1:17" s="13" customFormat="1" ht="15.75" x14ac:dyDescent="0.25">
      <c r="A35" s="5" t="s">
        <v>16</v>
      </c>
      <c r="B35" s="5"/>
      <c r="C35" s="16">
        <v>5737.83</v>
      </c>
      <c r="D35" s="16"/>
      <c r="E35" s="16">
        <v>4300</v>
      </c>
      <c r="F35" s="5"/>
      <c r="G35" s="26">
        <f t="shared" si="2"/>
        <v>-1437.83</v>
      </c>
      <c r="H35" s="25"/>
      <c r="I35" s="20">
        <f t="shared" si="1"/>
        <v>-0.25058776575813502</v>
      </c>
      <c r="J35" s="5"/>
      <c r="K35" s="5"/>
      <c r="L35" s="12"/>
      <c r="M35" s="12"/>
      <c r="N35" s="12"/>
      <c r="O35" s="12"/>
      <c r="P35" s="12"/>
      <c r="Q35" s="12"/>
    </row>
    <row r="36" spans="1:17" s="13" customFormat="1" ht="15.75" x14ac:dyDescent="0.25">
      <c r="A36" s="5" t="s">
        <v>62</v>
      </c>
      <c r="B36" s="5"/>
      <c r="C36" s="16">
        <v>1465.04</v>
      </c>
      <c r="D36" s="16"/>
      <c r="E36" s="16">
        <v>1665.04</v>
      </c>
      <c r="F36" s="5"/>
      <c r="G36" s="16">
        <f t="shared" si="2"/>
        <v>200</v>
      </c>
      <c r="H36" s="25"/>
      <c r="I36" s="18">
        <f t="shared" si="1"/>
        <v>0.13651504395784417</v>
      </c>
      <c r="J36" s="5"/>
      <c r="K36" s="5"/>
      <c r="L36" s="12"/>
      <c r="M36" s="12"/>
      <c r="N36" s="12"/>
      <c r="O36" s="12"/>
      <c r="P36" s="12"/>
      <c r="Q36" s="12"/>
    </row>
    <row r="37" spans="1:17" s="13" customFormat="1" ht="15.75" x14ac:dyDescent="0.25">
      <c r="A37" s="5" t="s">
        <v>17</v>
      </c>
      <c r="B37" s="5"/>
      <c r="C37" s="16">
        <v>4101.0200000000004</v>
      </c>
      <c r="D37" s="16"/>
      <c r="E37" s="16">
        <v>5140</v>
      </c>
      <c r="F37" s="5"/>
      <c r="G37" s="16">
        <f t="shared" si="2"/>
        <v>1038.9799999999996</v>
      </c>
      <c r="H37" s="25"/>
      <c r="I37" s="18">
        <f t="shared" si="1"/>
        <v>0.25334672837489197</v>
      </c>
      <c r="J37" s="5"/>
      <c r="K37" s="5"/>
      <c r="L37" s="12"/>
      <c r="M37" s="12"/>
      <c r="N37" s="12"/>
      <c r="O37" s="12"/>
      <c r="P37" s="12"/>
      <c r="Q37" s="12"/>
    </row>
    <row r="38" spans="1:17" s="13" customFormat="1" ht="15.75" x14ac:dyDescent="0.25">
      <c r="A38" s="5" t="s">
        <v>18</v>
      </c>
      <c r="B38" s="5"/>
      <c r="C38" s="16">
        <v>27716.82</v>
      </c>
      <c r="D38" s="16"/>
      <c r="E38" s="16">
        <v>28716.82</v>
      </c>
      <c r="F38" s="5"/>
      <c r="G38" s="16">
        <f t="shared" si="2"/>
        <v>1000</v>
      </c>
      <c r="H38" s="25"/>
      <c r="I38" s="18">
        <f t="shared" si="1"/>
        <v>3.6079175028015477E-2</v>
      </c>
      <c r="J38" s="5"/>
      <c r="K38" s="5"/>
      <c r="L38" s="12"/>
      <c r="M38" s="12"/>
      <c r="N38" s="12"/>
      <c r="O38" s="12"/>
      <c r="P38" s="12"/>
      <c r="Q38" s="12"/>
    </row>
    <row r="39" spans="1:17" s="13" customFormat="1" ht="15.75" x14ac:dyDescent="0.25">
      <c r="A39" s="5" t="s">
        <v>19</v>
      </c>
      <c r="B39" s="5"/>
      <c r="C39" s="16">
        <v>13771.13</v>
      </c>
      <c r="D39" s="16"/>
      <c r="E39" s="16">
        <v>15986.91</v>
      </c>
      <c r="F39" s="5"/>
      <c r="G39" s="16">
        <f t="shared" si="2"/>
        <v>2215.7800000000007</v>
      </c>
      <c r="H39" s="25"/>
      <c r="I39" s="18">
        <f t="shared" si="1"/>
        <v>0.16090037636708104</v>
      </c>
      <c r="J39" s="5"/>
      <c r="K39" s="5" t="s">
        <v>55</v>
      </c>
      <c r="L39" s="12"/>
      <c r="M39" s="12"/>
      <c r="N39" s="12"/>
      <c r="O39" s="12"/>
      <c r="P39" s="12"/>
      <c r="Q39" s="12"/>
    </row>
    <row r="40" spans="1:17" s="13" customFormat="1" ht="15.75" x14ac:dyDescent="0.25">
      <c r="A40" s="5" t="s">
        <v>20</v>
      </c>
      <c r="B40" s="5"/>
      <c r="C40" s="16">
        <v>711.78</v>
      </c>
      <c r="D40" s="16"/>
      <c r="E40" s="16">
        <v>800</v>
      </c>
      <c r="F40" s="5"/>
      <c r="G40" s="16">
        <f t="shared" si="2"/>
        <v>88.220000000000027</v>
      </c>
      <c r="H40" s="25"/>
      <c r="I40" s="18">
        <f t="shared" si="1"/>
        <v>0.12394279131192226</v>
      </c>
      <c r="J40" s="5"/>
      <c r="K40" s="5"/>
      <c r="L40" s="12"/>
      <c r="M40" s="12"/>
      <c r="N40" s="12"/>
      <c r="O40" s="12"/>
      <c r="P40" s="12"/>
      <c r="Q40" s="12"/>
    </row>
    <row r="41" spans="1:17" s="13" customFormat="1" ht="15.75" x14ac:dyDescent="0.25">
      <c r="A41" s="5" t="s">
        <v>43</v>
      </c>
      <c r="B41" s="5"/>
      <c r="C41" s="16">
        <f>4284+14301.62</f>
        <v>18585.620000000003</v>
      </c>
      <c r="D41" s="16"/>
      <c r="E41" s="16">
        <v>20000</v>
      </c>
      <c r="F41" s="5"/>
      <c r="G41" s="16">
        <f t="shared" si="2"/>
        <v>1414.3799999999974</v>
      </c>
      <c r="H41" s="25"/>
      <c r="I41" s="18">
        <f t="shared" si="1"/>
        <v>7.610077038054136E-2</v>
      </c>
      <c r="J41" s="5"/>
      <c r="K41" s="5"/>
      <c r="L41" s="12"/>
      <c r="M41" s="12"/>
      <c r="N41" s="12"/>
      <c r="O41" s="12"/>
      <c r="P41" s="12"/>
      <c r="Q41" s="12"/>
    </row>
    <row r="42" spans="1:17" s="13" customFormat="1" ht="15.75" x14ac:dyDescent="0.25">
      <c r="A42" s="5" t="s">
        <v>21</v>
      </c>
      <c r="B42" s="5"/>
      <c r="C42" s="16">
        <v>4600</v>
      </c>
      <c r="D42" s="16"/>
      <c r="E42" s="16">
        <v>4600</v>
      </c>
      <c r="F42" s="5"/>
      <c r="G42" s="16">
        <f t="shared" si="2"/>
        <v>0</v>
      </c>
      <c r="H42" s="25"/>
      <c r="I42" s="18">
        <f t="shared" si="1"/>
        <v>0</v>
      </c>
      <c r="J42" s="5"/>
      <c r="K42" s="5"/>
      <c r="L42" s="12"/>
      <c r="M42" s="12"/>
      <c r="N42" s="12"/>
      <c r="O42" s="12"/>
      <c r="P42" s="12"/>
      <c r="Q42" s="12"/>
    </row>
    <row r="43" spans="1:17" s="13" customFormat="1" ht="15.75" x14ac:dyDescent="0.25">
      <c r="A43" s="5" t="s">
        <v>12</v>
      </c>
      <c r="B43" s="5"/>
      <c r="C43" s="16">
        <v>1270</v>
      </c>
      <c r="D43" s="16"/>
      <c r="E43" s="16">
        <v>3000</v>
      </c>
      <c r="F43" s="5"/>
      <c r="G43" s="16">
        <f t="shared" si="2"/>
        <v>1730</v>
      </c>
      <c r="H43" s="25"/>
      <c r="I43" s="18">
        <f t="shared" si="1"/>
        <v>1.3622047244094488</v>
      </c>
      <c r="J43" s="5"/>
      <c r="K43" s="5"/>
      <c r="L43" s="12"/>
      <c r="M43" s="12"/>
      <c r="N43" s="12"/>
      <c r="O43" s="12"/>
      <c r="P43" s="12"/>
      <c r="Q43" s="12"/>
    </row>
    <row r="44" spans="1:17" s="13" customFormat="1" ht="15.75" x14ac:dyDescent="0.25">
      <c r="A44" s="5" t="s">
        <v>22</v>
      </c>
      <c r="B44" s="5"/>
      <c r="C44" s="16">
        <v>4626.2</v>
      </c>
      <c r="D44" s="16"/>
      <c r="E44" s="16">
        <v>2560</v>
      </c>
      <c r="F44" s="5"/>
      <c r="G44" s="26">
        <f t="shared" si="2"/>
        <v>-2066.1999999999998</v>
      </c>
      <c r="H44" s="25"/>
      <c r="I44" s="20">
        <f t="shared" si="1"/>
        <v>-0.44663006355107859</v>
      </c>
      <c r="J44" s="5"/>
      <c r="K44" s="5" t="s">
        <v>68</v>
      </c>
      <c r="L44" s="12"/>
      <c r="M44" s="12"/>
      <c r="N44" s="12"/>
      <c r="O44" s="12"/>
      <c r="P44" s="12"/>
      <c r="Q44" s="12"/>
    </row>
    <row r="45" spans="1:17" s="13" customFormat="1" ht="15.75" x14ac:dyDescent="0.25">
      <c r="A45" s="5" t="s">
        <v>23</v>
      </c>
      <c r="B45" s="5"/>
      <c r="C45" s="16">
        <v>344300</v>
      </c>
      <c r="D45" s="16"/>
      <c r="E45" s="16">
        <v>342200</v>
      </c>
      <c r="F45" s="5"/>
      <c r="G45" s="26">
        <f t="shared" si="2"/>
        <v>-2100</v>
      </c>
      <c r="H45" s="25"/>
      <c r="I45" s="20">
        <f t="shared" si="1"/>
        <v>-6.0993319779262273E-3</v>
      </c>
      <c r="J45" s="5"/>
      <c r="K45" s="5" t="s">
        <v>66</v>
      </c>
      <c r="L45" s="12"/>
      <c r="M45" s="12"/>
      <c r="N45" s="12"/>
      <c r="O45" s="12"/>
      <c r="P45" s="12"/>
      <c r="Q45" s="12"/>
    </row>
    <row r="46" spans="1:17" s="13" customFormat="1" ht="15.75" x14ac:dyDescent="0.25">
      <c r="A46" s="5" t="s">
        <v>24</v>
      </c>
      <c r="B46" s="5"/>
      <c r="C46" s="16">
        <v>1222.83</v>
      </c>
      <c r="D46" s="16"/>
      <c r="E46" s="16">
        <v>1222.83</v>
      </c>
      <c r="F46" s="5"/>
      <c r="G46" s="16">
        <f t="shared" si="2"/>
        <v>0</v>
      </c>
      <c r="H46" s="25"/>
      <c r="I46" s="18">
        <f t="shared" si="1"/>
        <v>0</v>
      </c>
      <c r="J46" s="5"/>
      <c r="K46" s="5"/>
      <c r="L46" s="12"/>
      <c r="M46" s="12"/>
      <c r="N46" s="12"/>
      <c r="O46" s="12"/>
      <c r="P46" s="12"/>
      <c r="Q46" s="12"/>
    </row>
    <row r="47" spans="1:17" s="13" customFormat="1" ht="15.75" x14ac:dyDescent="0.25">
      <c r="A47" s="5" t="s">
        <v>25</v>
      </c>
      <c r="B47" s="5"/>
      <c r="C47" s="16">
        <v>15576.3</v>
      </c>
      <c r="D47" s="16"/>
      <c r="E47" s="16">
        <v>14500</v>
      </c>
      <c r="F47" s="5"/>
      <c r="G47" s="26">
        <f t="shared" si="2"/>
        <v>-1076.2999999999993</v>
      </c>
      <c r="H47" s="25"/>
      <c r="I47" s="20">
        <f t="shared" si="1"/>
        <v>-6.9098566411792225E-2</v>
      </c>
      <c r="J47" s="5"/>
      <c r="K47" s="5" t="s">
        <v>56</v>
      </c>
      <c r="L47" s="12"/>
      <c r="M47" s="12"/>
      <c r="N47" s="12"/>
      <c r="O47" s="12"/>
      <c r="P47" s="12"/>
      <c r="Q47" s="12"/>
    </row>
    <row r="48" spans="1:17" s="13" customFormat="1" ht="15.75" x14ac:dyDescent="0.25">
      <c r="A48" s="5" t="s">
        <v>26</v>
      </c>
      <c r="B48" s="5"/>
      <c r="C48" s="16">
        <v>30731.95</v>
      </c>
      <c r="D48" s="16"/>
      <c r="E48" s="16">
        <v>35000</v>
      </c>
      <c r="F48" s="5"/>
      <c r="G48" s="16">
        <f t="shared" si="2"/>
        <v>4268.0499999999993</v>
      </c>
      <c r="H48" s="25"/>
      <c r="I48" s="18">
        <f t="shared" si="1"/>
        <v>0.1388798953532073</v>
      </c>
      <c r="J48" s="5"/>
      <c r="K48" s="5"/>
      <c r="L48" s="12"/>
      <c r="M48" s="12"/>
      <c r="N48" s="12"/>
      <c r="O48" s="12"/>
      <c r="P48" s="12"/>
      <c r="Q48" s="12"/>
    </row>
    <row r="49" spans="1:17" s="13" customFormat="1" ht="15.75" x14ac:dyDescent="0.25">
      <c r="A49" s="5" t="s">
        <v>44</v>
      </c>
      <c r="B49" s="5"/>
      <c r="C49" s="16">
        <f>12294.31+3000</f>
        <v>15294.31</v>
      </c>
      <c r="D49" s="16"/>
      <c r="E49" s="16">
        <f>C49</f>
        <v>15294.31</v>
      </c>
      <c r="F49" s="5"/>
      <c r="G49" s="16">
        <f t="shared" si="2"/>
        <v>0</v>
      </c>
      <c r="H49" s="25"/>
      <c r="I49" s="18">
        <f t="shared" si="1"/>
        <v>0</v>
      </c>
      <c r="J49" s="5"/>
      <c r="K49" s="5"/>
      <c r="L49" s="12"/>
      <c r="M49" s="12"/>
      <c r="N49" s="12"/>
      <c r="O49" s="12"/>
      <c r="P49" s="12"/>
      <c r="Q49" s="12"/>
    </row>
    <row r="50" spans="1:17" s="13" customFormat="1" ht="15.75" x14ac:dyDescent="0.25">
      <c r="A50" s="5" t="s">
        <v>27</v>
      </c>
      <c r="B50" s="5"/>
      <c r="C50" s="16">
        <v>20116.580000000002</v>
      </c>
      <c r="D50" s="16"/>
      <c r="E50" s="16">
        <v>20116.580000000002</v>
      </c>
      <c r="F50" s="5"/>
      <c r="G50" s="16">
        <f t="shared" si="2"/>
        <v>0</v>
      </c>
      <c r="H50" s="25"/>
      <c r="I50" s="18">
        <f t="shared" si="1"/>
        <v>0</v>
      </c>
      <c r="J50" s="5"/>
      <c r="K50" s="5"/>
      <c r="L50" s="12"/>
      <c r="M50" s="12"/>
      <c r="N50" s="12"/>
      <c r="O50" s="12"/>
      <c r="P50" s="12"/>
      <c r="Q50" s="12"/>
    </row>
    <row r="51" spans="1:17" s="13" customFormat="1" ht="15.75" x14ac:dyDescent="0.25">
      <c r="A51" s="5" t="s">
        <v>28</v>
      </c>
      <c r="B51" s="5"/>
      <c r="C51" s="16">
        <v>28937</v>
      </c>
      <c r="D51" s="16"/>
      <c r="E51" s="16">
        <v>28937</v>
      </c>
      <c r="F51" s="5"/>
      <c r="G51" s="16">
        <f t="shared" si="2"/>
        <v>0</v>
      </c>
      <c r="H51" s="25"/>
      <c r="I51" s="18">
        <f t="shared" si="1"/>
        <v>0</v>
      </c>
      <c r="J51" s="5"/>
      <c r="K51" s="5" t="s">
        <v>57</v>
      </c>
      <c r="L51" s="12"/>
      <c r="M51" s="12"/>
      <c r="N51" s="12"/>
      <c r="O51" s="12"/>
      <c r="P51" s="12"/>
      <c r="Q51" s="12"/>
    </row>
    <row r="52" spans="1:17" s="13" customFormat="1" ht="15.75" x14ac:dyDescent="0.25">
      <c r="A52" s="5" t="s">
        <v>29</v>
      </c>
      <c r="B52" s="5"/>
      <c r="C52" s="16">
        <v>25692.53</v>
      </c>
      <c r="D52" s="16"/>
      <c r="E52" s="16">
        <v>28692.53</v>
      </c>
      <c r="F52" s="5"/>
      <c r="G52" s="16">
        <f t="shared" si="2"/>
        <v>3000</v>
      </c>
      <c r="H52" s="25"/>
      <c r="I52" s="18">
        <f t="shared" si="1"/>
        <v>0.1167654567300301</v>
      </c>
      <c r="J52" s="5"/>
      <c r="K52" s="5"/>
      <c r="L52" s="12"/>
      <c r="M52" s="12"/>
      <c r="N52" s="12"/>
      <c r="O52" s="12"/>
      <c r="P52" s="12"/>
      <c r="Q52" s="12"/>
    </row>
    <row r="53" spans="1:17" s="13" customFormat="1" ht="15.75" x14ac:dyDescent="0.25">
      <c r="A53" s="5" t="s">
        <v>30</v>
      </c>
      <c r="B53" s="5"/>
      <c r="C53" s="16">
        <v>17785.310000000001</v>
      </c>
      <c r="D53" s="16"/>
      <c r="E53" s="16">
        <v>17785.310000000001</v>
      </c>
      <c r="F53" s="5"/>
      <c r="G53" s="26">
        <f>E53-C53</f>
        <v>0</v>
      </c>
      <c r="H53" s="25"/>
      <c r="I53" s="20">
        <f t="shared" si="1"/>
        <v>0</v>
      </c>
      <c r="J53" s="5"/>
      <c r="K53" s="5"/>
      <c r="L53" s="12"/>
      <c r="M53" s="12"/>
      <c r="N53" s="12"/>
      <c r="O53" s="12"/>
      <c r="P53" s="12"/>
      <c r="Q53" s="12"/>
    </row>
    <row r="54" spans="1:17" s="13" customFormat="1" ht="15.75" x14ac:dyDescent="0.25">
      <c r="A54" s="21" t="s">
        <v>50</v>
      </c>
      <c r="B54" s="21"/>
      <c r="C54" s="22">
        <f>SUM(C22:C53)</f>
        <v>705188.26</v>
      </c>
      <c r="D54" s="22">
        <f>SUM(D22:D53)</f>
        <v>0</v>
      </c>
      <c r="E54" s="22">
        <f>SUM(E22:E53)</f>
        <v>725460.91000000015</v>
      </c>
      <c r="F54" s="22"/>
      <c r="G54" s="27">
        <f>SUM(G22:G53)</f>
        <v>20272.649999999998</v>
      </c>
      <c r="H54" s="22"/>
      <c r="I54" s="28">
        <f t="shared" si="1"/>
        <v>2.8747855218122884E-2</v>
      </c>
      <c r="J54" s="5"/>
      <c r="K54" s="5"/>
      <c r="L54" s="12"/>
      <c r="M54" s="12"/>
      <c r="N54" s="12"/>
      <c r="O54" s="12"/>
      <c r="P54" s="12"/>
      <c r="Q54" s="12"/>
    </row>
    <row r="55" spans="1:17" s="13" customFormat="1" ht="15.75" x14ac:dyDescent="0.25">
      <c r="A55" s="5"/>
      <c r="B55" s="5"/>
      <c r="C55" s="29"/>
      <c r="D55" s="29"/>
      <c r="E55" s="29"/>
      <c r="F55" s="29"/>
      <c r="G55" s="29"/>
      <c r="H55" s="29"/>
      <c r="I55" s="18"/>
      <c r="J55" s="5"/>
      <c r="K55" s="5"/>
      <c r="L55" s="12"/>
      <c r="M55" s="12"/>
      <c r="N55" s="12"/>
      <c r="O55" s="12"/>
      <c r="P55" s="12"/>
      <c r="Q55" s="12"/>
    </row>
    <row r="56" spans="1:17" s="13" customFormat="1" ht="15.75" x14ac:dyDescent="0.25">
      <c r="A56" s="5" t="s">
        <v>45</v>
      </c>
      <c r="B56" s="5"/>
      <c r="C56" s="30">
        <f>C19-C54</f>
        <v>-86841.150000000023</v>
      </c>
      <c r="D56" s="29"/>
      <c r="E56" s="29">
        <f>E19-E54</f>
        <v>-151570.91000000015</v>
      </c>
      <c r="F56" s="29"/>
      <c r="G56" s="31">
        <f>E56-C56</f>
        <v>-64729.760000000126</v>
      </c>
      <c r="H56" s="29"/>
      <c r="I56" s="18"/>
      <c r="J56" s="5"/>
      <c r="K56" s="5"/>
      <c r="L56" s="12"/>
      <c r="M56" s="12"/>
      <c r="N56" s="12"/>
      <c r="O56" s="12"/>
      <c r="P56" s="12"/>
      <c r="Q56" s="12"/>
    </row>
    <row r="57" spans="1:17" s="13" customFormat="1" ht="15.75" x14ac:dyDescent="0.25">
      <c r="A57" s="5"/>
      <c r="B57" s="5"/>
      <c r="C57" s="29"/>
      <c r="D57" s="29"/>
      <c r="E57" s="29"/>
      <c r="F57" s="29"/>
      <c r="G57" s="29"/>
      <c r="H57" s="29"/>
      <c r="I57" s="29"/>
      <c r="J57" s="5"/>
      <c r="K57" s="5"/>
      <c r="L57" s="12"/>
      <c r="M57" s="12"/>
      <c r="N57" s="12"/>
      <c r="O57" s="12"/>
      <c r="P57" s="12"/>
      <c r="Q57" s="12"/>
    </row>
    <row r="58" spans="1:17" s="13" customFormat="1" ht="15.75" x14ac:dyDescent="0.25">
      <c r="A58" s="5"/>
      <c r="B58" s="5"/>
      <c r="C58" s="29"/>
      <c r="D58" s="29"/>
      <c r="E58" s="29"/>
      <c r="F58" s="29"/>
      <c r="G58" s="29"/>
      <c r="H58" s="29"/>
      <c r="I58" s="29"/>
      <c r="J58" s="5"/>
      <c r="K58" s="5"/>
      <c r="L58" s="12"/>
      <c r="M58" s="12"/>
      <c r="N58" s="12"/>
      <c r="O58" s="12"/>
      <c r="P58" s="12"/>
      <c r="Q58" s="12"/>
    </row>
    <row r="59" spans="1:17" s="13" customFormat="1" ht="15.75" x14ac:dyDescent="0.25">
      <c r="A59" s="5"/>
      <c r="B59" s="5"/>
      <c r="C59" s="29"/>
      <c r="D59" s="29"/>
      <c r="E59" s="29"/>
      <c r="F59" s="5"/>
      <c r="G59" s="5"/>
      <c r="H59" s="5"/>
      <c r="I59" s="5"/>
      <c r="J59" s="5"/>
      <c r="K59" s="5"/>
      <c r="L59" s="12"/>
      <c r="M59" s="12"/>
      <c r="N59" s="12"/>
      <c r="O59" s="12"/>
      <c r="P59" s="12"/>
      <c r="Q59" s="12"/>
    </row>
    <row r="60" spans="1:17" s="13" customFormat="1" ht="15.75" x14ac:dyDescent="0.25">
      <c r="A60" s="5" t="s">
        <v>39</v>
      </c>
      <c r="B60" s="5"/>
      <c r="C60" s="29"/>
      <c r="D60" s="29"/>
      <c r="E60" s="5"/>
      <c r="F60" s="5"/>
      <c r="G60" s="5"/>
      <c r="H60" s="5"/>
      <c r="I60" s="5"/>
      <c r="J60" s="5"/>
      <c r="K60" s="5"/>
      <c r="L60" s="12"/>
      <c r="M60" s="12"/>
      <c r="N60" s="12"/>
      <c r="O60" s="12"/>
      <c r="P60" s="12"/>
      <c r="Q60" s="12"/>
    </row>
    <row r="61" spans="1:17" s="13" customFormat="1" ht="15.75" x14ac:dyDescent="0.25">
      <c r="A61" s="12"/>
      <c r="B61" s="12"/>
      <c r="C61" s="32"/>
      <c r="D61" s="3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</sheetData>
  <mergeCells count="2">
    <mergeCell ref="A1:K1"/>
    <mergeCell ref="A2:K2"/>
  </mergeCells>
  <pageMargins left="0.7" right="0.7" top="0.75" bottom="0.75" header="0.3" footer="0.3"/>
  <pageSetup scale="8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swift</dc:creator>
  <cp:lastModifiedBy>Jackson, Todd</cp:lastModifiedBy>
  <cp:lastPrinted>2026-04-07T16:17:04Z</cp:lastPrinted>
  <dcterms:created xsi:type="dcterms:W3CDTF">2015-06-05T18:17:20Z</dcterms:created>
  <dcterms:modified xsi:type="dcterms:W3CDTF">2026-05-01T13:28:15Z</dcterms:modified>
</cp:coreProperties>
</file>